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асчеты МБТ на 2019-2021\2021 год\"/>
    </mc:Choice>
  </mc:AlternateContent>
  <bookViews>
    <workbookView xWindow="0" yWindow="0" windowWidth="19200" windowHeight="9975"/>
  </bookViews>
  <sheets>
    <sheet name="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s="1"/>
  <c r="G5" i="1"/>
  <c r="G6" i="1"/>
  <c r="I6" i="1" s="1"/>
  <c r="J6" i="1" s="1"/>
  <c r="H6" i="1"/>
  <c r="G7" i="1"/>
  <c r="I7" i="1" s="1"/>
  <c r="J7" i="1" s="1"/>
  <c r="H7" i="1"/>
  <c r="G8" i="1"/>
  <c r="I8" i="1" s="1"/>
  <c r="J8" i="1" s="1"/>
  <c r="H8" i="1"/>
  <c r="G9" i="1"/>
  <c r="I9" i="1" s="1"/>
  <c r="J9" i="1" s="1"/>
  <c r="H9" i="1"/>
  <c r="G10" i="1"/>
  <c r="I10" i="1" s="1"/>
  <c r="J10" i="1" s="1"/>
  <c r="H10" i="1"/>
  <c r="G11" i="1"/>
  <c r="I11" i="1" s="1"/>
  <c r="J11" i="1" s="1"/>
  <c r="H11" i="1"/>
  <c r="G12" i="1"/>
  <c r="I12" i="1" s="1"/>
  <c r="J12" i="1" s="1"/>
  <c r="H12" i="1"/>
  <c r="F13" i="1"/>
  <c r="G14" i="1"/>
  <c r="H14" i="1"/>
  <c r="I14" i="1"/>
  <c r="J14" i="1"/>
  <c r="G15" i="1"/>
  <c r="H15" i="1"/>
  <c r="I15" i="1"/>
  <c r="J15" i="1"/>
  <c r="F16" i="1"/>
  <c r="G16" i="1"/>
  <c r="H16" i="1"/>
  <c r="I16" i="1"/>
  <c r="J16" i="1" s="1"/>
  <c r="G17" i="1"/>
  <c r="H17" i="1"/>
  <c r="I17" i="1"/>
  <c r="J17" i="1" s="1"/>
  <c r="B18" i="1"/>
  <c r="G22" i="1"/>
  <c r="H22" i="1"/>
  <c r="I22" i="1"/>
  <c r="J22" i="1" s="1"/>
  <c r="G23" i="1"/>
  <c r="H23" i="1"/>
  <c r="I23" i="1"/>
  <c r="J23" i="1" s="1"/>
  <c r="F24" i="1"/>
  <c r="G24" i="1"/>
  <c r="H24" i="1"/>
  <c r="G25" i="1"/>
  <c r="I25" i="1" s="1"/>
  <c r="J25" i="1" s="1"/>
  <c r="H25" i="1"/>
  <c r="G26" i="1"/>
  <c r="H26" i="1"/>
  <c r="G27" i="1"/>
  <c r="I27" i="1" s="1"/>
  <c r="J27" i="1" s="1"/>
  <c r="H27" i="1"/>
  <c r="G28" i="1"/>
  <c r="H28" i="1"/>
  <c r="G29" i="1"/>
  <c r="I29" i="1" s="1"/>
  <c r="J29" i="1" s="1"/>
  <c r="H29" i="1"/>
  <c r="G30" i="1"/>
  <c r="H30" i="1"/>
  <c r="G31" i="1"/>
  <c r="I31" i="1" s="1"/>
  <c r="J31" i="1" s="1"/>
  <c r="H31" i="1"/>
  <c r="F32" i="1"/>
  <c r="H32" i="1" s="1"/>
  <c r="G32" i="1"/>
  <c r="G33" i="1"/>
  <c r="I33" i="1" s="1"/>
  <c r="J33" i="1" s="1"/>
  <c r="H33" i="1"/>
  <c r="G34" i="1"/>
  <c r="I34" i="1" s="1"/>
  <c r="J34" i="1" s="1"/>
  <c r="H34" i="1"/>
  <c r="B35" i="1"/>
  <c r="G39" i="1"/>
  <c r="I39" i="1" s="1"/>
  <c r="J39" i="1" s="1"/>
  <c r="H39" i="1"/>
  <c r="G40" i="1"/>
  <c r="I40" i="1" s="1"/>
  <c r="J40" i="1" s="1"/>
  <c r="H40" i="1"/>
  <c r="G41" i="1"/>
  <c r="I41" i="1" s="1"/>
  <c r="J41" i="1" s="1"/>
  <c r="H41" i="1"/>
  <c r="G42" i="1"/>
  <c r="I42" i="1" s="1"/>
  <c r="J42" i="1" s="1"/>
  <c r="H42" i="1"/>
  <c r="G43" i="1"/>
  <c r="I43" i="1" s="1"/>
  <c r="J43" i="1" s="1"/>
  <c r="H43" i="1"/>
  <c r="G44" i="1"/>
  <c r="I44" i="1" s="1"/>
  <c r="J44" i="1" s="1"/>
  <c r="H44" i="1"/>
  <c r="B45" i="1"/>
  <c r="F45" i="1"/>
  <c r="G45" i="1"/>
  <c r="H45" i="1"/>
  <c r="I45" i="1"/>
  <c r="J45" i="1" s="1"/>
  <c r="G49" i="1"/>
  <c r="I49" i="1" s="1"/>
  <c r="H49" i="1"/>
  <c r="F50" i="1"/>
  <c r="F51" i="1"/>
  <c r="G51" i="1"/>
  <c r="H51" i="1"/>
  <c r="I51" i="1"/>
  <c r="J51" i="1" s="1"/>
  <c r="B52" i="1"/>
  <c r="F52" i="1"/>
  <c r="C84" i="1"/>
  <c r="C92" i="1" s="1"/>
  <c r="C94" i="1" s="1"/>
  <c r="E84" i="1"/>
  <c r="E92" i="1" s="1"/>
  <c r="E94" i="1"/>
  <c r="G18" i="1" l="1"/>
  <c r="I52" i="1"/>
  <c r="J49" i="1"/>
  <c r="G13" i="1"/>
  <c r="H13" i="1"/>
  <c r="H18" i="1" s="1"/>
  <c r="I13" i="1"/>
  <c r="J13" i="1" s="1"/>
  <c r="F18" i="1"/>
  <c r="J46" i="1"/>
  <c r="J47" i="1"/>
  <c r="I30" i="1"/>
  <c r="J30" i="1" s="1"/>
  <c r="I28" i="1"/>
  <c r="J28" i="1" s="1"/>
  <c r="I26" i="1"/>
  <c r="J26" i="1" s="1"/>
  <c r="G52" i="1"/>
  <c r="G50" i="1"/>
  <c r="H50" i="1"/>
  <c r="H52" i="1" s="1"/>
  <c r="I50" i="1"/>
  <c r="J50" i="1" s="1"/>
  <c r="I24" i="1"/>
  <c r="J24" i="1" s="1"/>
  <c r="J35" i="1" s="1"/>
  <c r="I32" i="1"/>
  <c r="J32" i="1" s="1"/>
  <c r="I5" i="1"/>
  <c r="F35" i="1"/>
  <c r="J36" i="1" l="1"/>
  <c r="J37" i="1"/>
  <c r="G35" i="1"/>
  <c r="H35" i="1"/>
  <c r="I35" i="1"/>
  <c r="I18" i="1"/>
  <c r="J5" i="1"/>
  <c r="J18" i="1" s="1"/>
  <c r="J52" i="1"/>
  <c r="J53" i="1" l="1"/>
  <c r="J54" i="1" s="1"/>
  <c r="J19" i="1"/>
  <c r="J20" i="1" s="1"/>
  <c r="J56" i="1" s="1"/>
</calcChain>
</file>

<file path=xl/sharedStrings.xml><?xml version="1.0" encoding="utf-8"?>
<sst xmlns="http://schemas.openxmlformats.org/spreadsheetml/2006/main" count="113" uniqueCount="93">
  <si>
    <t>резерв</t>
  </si>
  <si>
    <t>Выделено средств</t>
  </si>
  <si>
    <t>Итого необходимо средств</t>
  </si>
  <si>
    <t>МУК "МЦБС"</t>
  </si>
  <si>
    <t>Чаинское поселение</t>
  </si>
  <si>
    <t>Коломинское поселение</t>
  </si>
  <si>
    <t>Усть-Бакчарское поселение</t>
  </si>
  <si>
    <t>Подгорнское поселение</t>
  </si>
  <si>
    <t xml:space="preserve">поселения </t>
  </si>
  <si>
    <t>2012г.</t>
  </si>
  <si>
    <t>2011г.</t>
  </si>
  <si>
    <t>Распределение средств субсидии на оплату труда руководителям и специалистам муниципальных  учреждений культуры и искуства, в части выплат надбавок и доплат к тарифной ставке (должностному окладу)</t>
  </si>
  <si>
    <t>943181 руб.</t>
  </si>
  <si>
    <t>Итого</t>
  </si>
  <si>
    <t>3520000*7,5%1,342=354288руб.</t>
  </si>
  <si>
    <t>558400*7,5%*1,342= 56203 руб.</t>
  </si>
  <si>
    <t>1168600*7,5%*1,342= 117620 руб.</t>
  </si>
  <si>
    <t>2406700*7,5%*1,342= 242234 руб.</t>
  </si>
  <si>
    <t>1717300*7,5%*1,342= 172846 руб.</t>
  </si>
  <si>
    <t>Расчет надбавки за профессиональное мастерство, результативность и качество работы на 2011-2012гг.</t>
  </si>
  <si>
    <t>ВСЕГО</t>
  </si>
  <si>
    <t>Всего</t>
  </si>
  <si>
    <t>страховые взносы 30,2%</t>
  </si>
  <si>
    <t>6 лет</t>
  </si>
  <si>
    <t>Кравчук</t>
  </si>
  <si>
    <t>24 г. 5 мес.</t>
  </si>
  <si>
    <t>Куусмаа В.А.</t>
  </si>
  <si>
    <t xml:space="preserve">35 г. </t>
  </si>
  <si>
    <t>Кисель Т.А.</t>
  </si>
  <si>
    <t xml:space="preserve">Всего </t>
  </si>
  <si>
    <t>8 л. 2 мес.</t>
  </si>
  <si>
    <t>Филипова Т.А</t>
  </si>
  <si>
    <t>25 г. 1 мес.</t>
  </si>
  <si>
    <t>Владимирова Е.А</t>
  </si>
  <si>
    <t>19 л. 6 мес.</t>
  </si>
  <si>
    <t>Масалкин С.М</t>
  </si>
  <si>
    <t>27 г. 3 мес.</t>
  </si>
  <si>
    <t>Сагайдашена Т.И</t>
  </si>
  <si>
    <t>35 г. 6 мес.</t>
  </si>
  <si>
    <t>Крылова С.Ф</t>
  </si>
  <si>
    <t>6 л. 9 мес.</t>
  </si>
  <si>
    <t>Суханова А.П.</t>
  </si>
  <si>
    <t>6 л. 11 мес.</t>
  </si>
  <si>
    <t>Перевозчикова Е.Ф.</t>
  </si>
  <si>
    <t>6 л. 4 мес.</t>
  </si>
  <si>
    <t>Баландин А.А.</t>
  </si>
  <si>
    <t>Чигвинцева С.Г. (6 мес)</t>
  </si>
  <si>
    <t>9 л. 6 мес.</t>
  </si>
  <si>
    <t>Чернокнижная В.Н.(10 мес.)</t>
  </si>
  <si>
    <t>9 л. 10 мес.</t>
  </si>
  <si>
    <t>Чернокнижная В.Н.(2 мес.)</t>
  </si>
  <si>
    <t>12 л. 9 мес.</t>
  </si>
  <si>
    <t>Барышникова Е.Л.</t>
  </si>
  <si>
    <t>12 л. 6 мес.</t>
  </si>
  <si>
    <t>Ворожцова Г.А.</t>
  </si>
  <si>
    <t>29 л. 7 мес.</t>
  </si>
  <si>
    <t>Гофман Е.Н.</t>
  </si>
  <si>
    <t>35 г. 11 мес.</t>
  </si>
  <si>
    <t>Макарова О.Н.</t>
  </si>
  <si>
    <t>42 г. 11 мес.</t>
  </si>
  <si>
    <t>Семенова С.Н.</t>
  </si>
  <si>
    <t>10 л. 5 мес.</t>
  </si>
  <si>
    <t xml:space="preserve">Чеботарь Г.С. </t>
  </si>
  <si>
    <t>Устименко П.В.(7 мес.)</t>
  </si>
  <si>
    <t>9 л. 7 мес.</t>
  </si>
  <si>
    <t>Устименко П.В.(5 мес.)</t>
  </si>
  <si>
    <t>6 л. 2 мес.</t>
  </si>
  <si>
    <t>Трей Д.В.</t>
  </si>
  <si>
    <t>Симаков Л.С.(4 мес.)</t>
  </si>
  <si>
    <t>14 л. 4 мес</t>
  </si>
  <si>
    <t>Симаков Л.С.(8 мес.)</t>
  </si>
  <si>
    <t>7 л. 9 мес.</t>
  </si>
  <si>
    <t>Ладыко Л.И.</t>
  </si>
  <si>
    <t>4 л. 11 мес.</t>
  </si>
  <si>
    <t>Савельев А.С.</t>
  </si>
  <si>
    <t>20 л.</t>
  </si>
  <si>
    <t>Сергеева И.В.</t>
  </si>
  <si>
    <t>19 л. 7 мес.</t>
  </si>
  <si>
    <t>Никёрова Т.А.</t>
  </si>
  <si>
    <t>10 лет</t>
  </si>
  <si>
    <t>Бунина Л.С.</t>
  </si>
  <si>
    <t>34 л. 5 мес.</t>
  </si>
  <si>
    <t>Третьякова Л.В.</t>
  </si>
  <si>
    <t>итого</t>
  </si>
  <si>
    <t>районный коэф.</t>
  </si>
  <si>
    <t>северная надбавка</t>
  </si>
  <si>
    <t>в/л сумма</t>
  </si>
  <si>
    <t>в/л %</t>
  </si>
  <si>
    <t xml:space="preserve">основной оклад </t>
  </si>
  <si>
    <t>Стаж работы на 01.01.2021</t>
  </si>
  <si>
    <t>шт.ед.</t>
  </si>
  <si>
    <t>ФИО</t>
  </si>
  <si>
    <t>Расчет надбавки за выслугу лет руководителям и специалистам муниципальных учреждений культуры и искусства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</si>
</sst>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р.&quot;"/>
  </numFmts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1" xfId="0" applyBorder="1"/>
    <xf numFmtId="2" fontId="2" fillId="0" borderId="1" xfId="0" applyNumberFormat="1" applyFont="1" applyBorder="1"/>
    <xf numFmtId="4" fontId="0" fillId="0" borderId="1" xfId="0" applyNumberFormat="1" applyBorder="1"/>
    <xf numFmtId="0" fontId="1" fillId="0" borderId="0" xfId="0" applyFont="1"/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7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tabSelected="1" workbookViewId="0">
      <selection activeCell="A4" sqref="A4:J4"/>
    </sheetView>
  </sheetViews>
  <sheetFormatPr defaultRowHeight="12.75" x14ac:dyDescent="0.2"/>
  <cols>
    <col min="1" max="1" width="25" customWidth="1"/>
    <col min="2" max="2" width="7.28515625" customWidth="1"/>
    <col min="3" max="3" width="12.28515625" customWidth="1"/>
    <col min="4" max="5" width="9.140625" hidden="1" customWidth="1"/>
    <col min="10" max="10" width="13.140625" customWidth="1"/>
  </cols>
  <sheetData>
    <row r="1" spans="1:15" ht="30.75" customHeight="1" x14ac:dyDescent="0.2">
      <c r="A1" s="44" t="s">
        <v>92</v>
      </c>
      <c r="B1" s="44"/>
      <c r="C1" s="44"/>
      <c r="D1" s="44"/>
      <c r="E1" s="44"/>
      <c r="F1" s="44"/>
      <c r="G1" s="44"/>
      <c r="H1" s="44"/>
      <c r="I1" s="44"/>
      <c r="J1" s="44"/>
    </row>
    <row r="3" spans="1:15" s="29" customFormat="1" ht="63.75" customHeight="1" x14ac:dyDescent="0.2">
      <c r="A3" s="30" t="s">
        <v>91</v>
      </c>
      <c r="B3" s="30" t="s">
        <v>90</v>
      </c>
      <c r="C3" s="30" t="s">
        <v>89</v>
      </c>
      <c r="D3" s="30" t="s">
        <v>88</v>
      </c>
      <c r="E3" s="30" t="s">
        <v>87</v>
      </c>
      <c r="F3" s="30" t="s">
        <v>86</v>
      </c>
      <c r="G3" s="30" t="s">
        <v>85</v>
      </c>
      <c r="H3" s="30" t="s">
        <v>84</v>
      </c>
      <c r="I3" s="30" t="s">
        <v>83</v>
      </c>
      <c r="J3" s="30" t="s">
        <v>29</v>
      </c>
    </row>
    <row r="4" spans="1:15" x14ac:dyDescent="0.2">
      <c r="A4" s="45" t="s">
        <v>7</v>
      </c>
      <c r="B4" s="46"/>
      <c r="C4" s="46"/>
      <c r="D4" s="46"/>
      <c r="E4" s="39"/>
      <c r="F4" s="39"/>
      <c r="G4" s="39"/>
      <c r="H4" s="39"/>
      <c r="I4" s="39"/>
      <c r="J4" s="40"/>
    </row>
    <row r="5" spans="1:15" x14ac:dyDescent="0.2">
      <c r="A5" s="24" t="s">
        <v>82</v>
      </c>
      <c r="B5" s="27">
        <v>0.75</v>
      </c>
      <c r="C5" s="27" t="s">
        <v>81</v>
      </c>
      <c r="D5" s="27"/>
      <c r="E5" s="26"/>
      <c r="F5" s="25">
        <f>2055*B5</f>
        <v>1541.25</v>
      </c>
      <c r="G5" s="23">
        <f t="shared" ref="G5:G17" si="0">F5*0.5</f>
        <v>770.625</v>
      </c>
      <c r="H5" s="23">
        <f t="shared" ref="H5:H17" si="1">F5*0.5</f>
        <v>770.625</v>
      </c>
      <c r="I5" s="23">
        <f t="shared" ref="I5:I17" si="2">SUM(F5:H5)</f>
        <v>3082.5</v>
      </c>
      <c r="J5" s="23">
        <f>I5*12</f>
        <v>36990</v>
      </c>
    </row>
    <row r="6" spans="1:15" x14ac:dyDescent="0.2">
      <c r="A6" s="24" t="s">
        <v>80</v>
      </c>
      <c r="B6" s="27">
        <v>1</v>
      </c>
      <c r="C6" s="27" t="s">
        <v>79</v>
      </c>
      <c r="D6" s="27"/>
      <c r="E6" s="26"/>
      <c r="F6" s="25">
        <v>1155</v>
      </c>
      <c r="G6" s="23">
        <f t="shared" si="0"/>
        <v>577.5</v>
      </c>
      <c r="H6" s="23">
        <f t="shared" si="1"/>
        <v>577.5</v>
      </c>
      <c r="I6" s="23">
        <f t="shared" si="2"/>
        <v>2310</v>
      </c>
      <c r="J6" s="23">
        <f>I6*12</f>
        <v>27720</v>
      </c>
    </row>
    <row r="7" spans="1:15" ht="14.25" customHeight="1" x14ac:dyDescent="0.2">
      <c r="A7" s="24" t="s">
        <v>78</v>
      </c>
      <c r="B7" s="27">
        <v>1</v>
      </c>
      <c r="C7" s="27" t="s">
        <v>77</v>
      </c>
      <c r="D7" s="27"/>
      <c r="E7" s="26"/>
      <c r="F7" s="23">
        <v>1610</v>
      </c>
      <c r="G7" s="23">
        <f t="shared" si="0"/>
        <v>805</v>
      </c>
      <c r="H7" s="23">
        <f t="shared" si="1"/>
        <v>805</v>
      </c>
      <c r="I7" s="23">
        <f t="shared" si="2"/>
        <v>3220</v>
      </c>
      <c r="J7" s="23">
        <f>I7*12</f>
        <v>38640</v>
      </c>
      <c r="O7" s="28"/>
    </row>
    <row r="8" spans="1:15" ht="15" customHeight="1" x14ac:dyDescent="0.2">
      <c r="A8" s="24" t="s">
        <v>76</v>
      </c>
      <c r="B8" s="27">
        <v>1</v>
      </c>
      <c r="C8" s="27" t="s">
        <v>75</v>
      </c>
      <c r="D8" s="27"/>
      <c r="E8" s="26"/>
      <c r="F8" s="23">
        <v>2055</v>
      </c>
      <c r="G8" s="23">
        <f t="shared" si="0"/>
        <v>1027.5</v>
      </c>
      <c r="H8" s="23">
        <f t="shared" si="1"/>
        <v>1027.5</v>
      </c>
      <c r="I8" s="23">
        <f t="shared" si="2"/>
        <v>4110</v>
      </c>
      <c r="J8" s="23">
        <f>I8*12</f>
        <v>49320</v>
      </c>
      <c r="K8" s="28"/>
    </row>
    <row r="9" spans="1:15" x14ac:dyDescent="0.2">
      <c r="A9" s="24" t="s">
        <v>74</v>
      </c>
      <c r="B9" s="27">
        <v>1</v>
      </c>
      <c r="C9" s="27" t="s">
        <v>73</v>
      </c>
      <c r="D9" s="27"/>
      <c r="E9" s="26"/>
      <c r="F9" s="23">
        <v>725</v>
      </c>
      <c r="G9" s="23">
        <f t="shared" si="0"/>
        <v>362.5</v>
      </c>
      <c r="H9" s="23">
        <f t="shared" si="1"/>
        <v>362.5</v>
      </c>
      <c r="I9" s="23">
        <f t="shared" si="2"/>
        <v>1450</v>
      </c>
      <c r="J9" s="23">
        <f>I9*11</f>
        <v>15950</v>
      </c>
    </row>
    <row r="10" spans="1:15" x14ac:dyDescent="0.2">
      <c r="A10" s="24" t="s">
        <v>72</v>
      </c>
      <c r="B10" s="27">
        <v>1</v>
      </c>
      <c r="C10" s="27" t="s">
        <v>71</v>
      </c>
      <c r="D10" s="27"/>
      <c r="E10" s="26"/>
      <c r="F10" s="23">
        <v>725</v>
      </c>
      <c r="G10" s="23">
        <f t="shared" si="0"/>
        <v>362.5</v>
      </c>
      <c r="H10" s="23">
        <f t="shared" si="1"/>
        <v>362.5</v>
      </c>
      <c r="I10" s="23">
        <f t="shared" si="2"/>
        <v>1450</v>
      </c>
      <c r="J10" s="23">
        <f>I10*12</f>
        <v>17400</v>
      </c>
    </row>
    <row r="11" spans="1:15" ht="15" customHeight="1" x14ac:dyDescent="0.2">
      <c r="A11" s="24" t="s">
        <v>70</v>
      </c>
      <c r="B11" s="27">
        <v>1</v>
      </c>
      <c r="C11" s="27" t="s">
        <v>69</v>
      </c>
      <c r="D11" s="27"/>
      <c r="E11" s="26"/>
      <c r="F11" s="23">
        <v>1155</v>
      </c>
      <c r="G11" s="23">
        <f t="shared" si="0"/>
        <v>577.5</v>
      </c>
      <c r="H11" s="23">
        <f t="shared" si="1"/>
        <v>577.5</v>
      </c>
      <c r="I11" s="23">
        <f t="shared" si="2"/>
        <v>2310</v>
      </c>
      <c r="J11" s="23">
        <f>I11*8</f>
        <v>18480</v>
      </c>
    </row>
    <row r="12" spans="1:15" ht="15" customHeight="1" x14ac:dyDescent="0.2">
      <c r="A12" s="24" t="s">
        <v>68</v>
      </c>
      <c r="B12" s="27"/>
      <c r="C12" s="27"/>
      <c r="D12" s="27"/>
      <c r="E12" s="26"/>
      <c r="F12" s="23">
        <v>1610</v>
      </c>
      <c r="G12" s="23">
        <f t="shared" si="0"/>
        <v>805</v>
      </c>
      <c r="H12" s="23">
        <f t="shared" si="1"/>
        <v>805</v>
      </c>
      <c r="I12" s="23">
        <f t="shared" si="2"/>
        <v>3220</v>
      </c>
      <c r="J12" s="23">
        <f>I12*4</f>
        <v>12880</v>
      </c>
    </row>
    <row r="13" spans="1:15" ht="12.75" customHeight="1" x14ac:dyDescent="0.2">
      <c r="A13" s="24" t="s">
        <v>67</v>
      </c>
      <c r="B13" s="27">
        <v>0.3</v>
      </c>
      <c r="C13" s="27" t="s">
        <v>66</v>
      </c>
      <c r="D13" s="27"/>
      <c r="E13" s="26"/>
      <c r="F13" s="23">
        <f>725*0.3</f>
        <v>217.5</v>
      </c>
      <c r="G13" s="23">
        <f t="shared" si="0"/>
        <v>108.75</v>
      </c>
      <c r="H13" s="23">
        <f t="shared" si="1"/>
        <v>108.75</v>
      </c>
      <c r="I13" s="23">
        <f t="shared" si="2"/>
        <v>435</v>
      </c>
      <c r="J13" s="23">
        <f>I13*12</f>
        <v>5220</v>
      </c>
    </row>
    <row r="14" spans="1:15" ht="12.75" customHeight="1" x14ac:dyDescent="0.2">
      <c r="A14" s="24" t="s">
        <v>65</v>
      </c>
      <c r="B14" s="27">
        <v>1</v>
      </c>
      <c r="C14" s="27" t="s">
        <v>64</v>
      </c>
      <c r="D14" s="27"/>
      <c r="E14" s="26"/>
      <c r="F14" s="23">
        <v>725</v>
      </c>
      <c r="G14" s="23">
        <f t="shared" si="0"/>
        <v>362.5</v>
      </c>
      <c r="H14" s="23">
        <f t="shared" si="1"/>
        <v>362.5</v>
      </c>
      <c r="I14" s="23">
        <f t="shared" si="2"/>
        <v>1450</v>
      </c>
      <c r="J14" s="23">
        <f>I14*5</f>
        <v>7250</v>
      </c>
    </row>
    <row r="15" spans="1:15" ht="15" customHeight="1" x14ac:dyDescent="0.2">
      <c r="A15" s="24" t="s">
        <v>63</v>
      </c>
      <c r="B15" s="27"/>
      <c r="C15" s="27"/>
      <c r="D15" s="27"/>
      <c r="E15" s="26"/>
      <c r="F15" s="23">
        <v>1155</v>
      </c>
      <c r="G15" s="23">
        <f t="shared" si="0"/>
        <v>577.5</v>
      </c>
      <c r="H15" s="23">
        <f t="shared" si="1"/>
        <v>577.5</v>
      </c>
      <c r="I15" s="23">
        <f t="shared" si="2"/>
        <v>2310</v>
      </c>
      <c r="J15" s="23">
        <f>I15*7</f>
        <v>16170</v>
      </c>
    </row>
    <row r="16" spans="1:15" ht="15" customHeight="1" x14ac:dyDescent="0.2">
      <c r="A16" s="24" t="s">
        <v>62</v>
      </c>
      <c r="B16" s="27">
        <v>0.6</v>
      </c>
      <c r="C16" s="27" t="s">
        <v>61</v>
      </c>
      <c r="D16" s="27"/>
      <c r="E16" s="26"/>
      <c r="F16" s="23">
        <f>1155*B16</f>
        <v>693</v>
      </c>
      <c r="G16" s="23">
        <f t="shared" si="0"/>
        <v>346.5</v>
      </c>
      <c r="H16" s="23">
        <f t="shared" si="1"/>
        <v>346.5</v>
      </c>
      <c r="I16" s="23">
        <f t="shared" si="2"/>
        <v>1386</v>
      </c>
      <c r="J16" s="23">
        <f>I16*12</f>
        <v>16632</v>
      </c>
    </row>
    <row r="17" spans="1:10" ht="15" customHeight="1" x14ac:dyDescent="0.2">
      <c r="A17" s="24" t="s">
        <v>60</v>
      </c>
      <c r="B17" s="27">
        <v>1</v>
      </c>
      <c r="C17" s="27" t="s">
        <v>59</v>
      </c>
      <c r="D17" s="27"/>
      <c r="E17" s="26"/>
      <c r="F17" s="23">
        <v>2055</v>
      </c>
      <c r="G17" s="23">
        <f t="shared" si="0"/>
        <v>1027.5</v>
      </c>
      <c r="H17" s="23">
        <f t="shared" si="1"/>
        <v>1027.5</v>
      </c>
      <c r="I17" s="23">
        <f t="shared" si="2"/>
        <v>4110</v>
      </c>
      <c r="J17" s="23">
        <f>I17*12</f>
        <v>49320</v>
      </c>
    </row>
    <row r="18" spans="1:10" x14ac:dyDescent="0.2">
      <c r="A18" s="13" t="s">
        <v>13</v>
      </c>
      <c r="B18" s="21">
        <f>SUM(B5:B17)</f>
        <v>9.65</v>
      </c>
      <c r="C18" s="13"/>
      <c r="D18" s="13"/>
      <c r="E18" s="19"/>
      <c r="F18" s="17">
        <f>SUM(F5:F17)</f>
        <v>15421.75</v>
      </c>
      <c r="G18" s="17">
        <f>SUM(G5:G17)</f>
        <v>7710.875</v>
      </c>
      <c r="H18" s="17">
        <f>SUM(H5:H17)</f>
        <v>7710.875</v>
      </c>
      <c r="I18" s="17">
        <f>SUM(I5:I17)</f>
        <v>30843.5</v>
      </c>
      <c r="J18" s="23">
        <f>SUM(J5:J17)</f>
        <v>311972</v>
      </c>
    </row>
    <row r="19" spans="1:10" x14ac:dyDescent="0.2">
      <c r="A19" s="47" t="s">
        <v>22</v>
      </c>
      <c r="B19" s="48"/>
      <c r="C19" s="48"/>
      <c r="D19" s="48"/>
      <c r="E19" s="48"/>
      <c r="F19" s="48"/>
      <c r="G19" s="48"/>
      <c r="H19" s="48"/>
      <c r="I19" s="49"/>
      <c r="J19" s="25">
        <f>J18*0.302</f>
        <v>94215.543999999994</v>
      </c>
    </row>
    <row r="20" spans="1:10" s="6" customFormat="1" x14ac:dyDescent="0.2">
      <c r="A20" s="33" t="s">
        <v>21</v>
      </c>
      <c r="B20" s="34"/>
      <c r="C20" s="34"/>
      <c r="D20" s="34"/>
      <c r="E20" s="34"/>
      <c r="F20" s="34"/>
      <c r="G20" s="34"/>
      <c r="H20" s="34"/>
      <c r="I20" s="35"/>
      <c r="J20" s="31">
        <f>J18+J19</f>
        <v>406187.54399999999</v>
      </c>
    </row>
    <row r="21" spans="1:10" ht="15.6" customHeight="1" x14ac:dyDescent="0.2">
      <c r="A21" s="38" t="s">
        <v>6</v>
      </c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5.6" customHeight="1" x14ac:dyDescent="0.2">
      <c r="A22" s="24" t="s">
        <v>58</v>
      </c>
      <c r="B22" s="13">
        <v>1</v>
      </c>
      <c r="C22" s="13" t="s">
        <v>57</v>
      </c>
      <c r="D22" s="13"/>
      <c r="E22" s="21"/>
      <c r="F22" s="23">
        <v>2055</v>
      </c>
      <c r="G22" s="15">
        <f t="shared" ref="G22:G35" si="3">F22*0.5</f>
        <v>1027.5</v>
      </c>
      <c r="H22" s="15">
        <f t="shared" ref="H22:H35" si="4">F22*0.5</f>
        <v>1027.5</v>
      </c>
      <c r="I22" s="15">
        <f t="shared" ref="I22:I35" si="5">SUM(F22:H22)</f>
        <v>4110</v>
      </c>
      <c r="J22" s="15">
        <f>I22*12</f>
        <v>49320</v>
      </c>
    </row>
    <row r="23" spans="1:10" ht="14.45" customHeight="1" x14ac:dyDescent="0.2">
      <c r="A23" s="24" t="s">
        <v>56</v>
      </c>
      <c r="B23" s="13">
        <v>1</v>
      </c>
      <c r="C23" s="13" t="s">
        <v>55</v>
      </c>
      <c r="D23" s="13"/>
      <c r="E23" s="21"/>
      <c r="F23" s="23">
        <v>2055</v>
      </c>
      <c r="G23" s="15">
        <f t="shared" si="3"/>
        <v>1027.5</v>
      </c>
      <c r="H23" s="15">
        <f t="shared" si="4"/>
        <v>1027.5</v>
      </c>
      <c r="I23" s="15">
        <f t="shared" si="5"/>
        <v>4110</v>
      </c>
      <c r="J23" s="15">
        <f>I23*12</f>
        <v>49320</v>
      </c>
    </row>
    <row r="24" spans="1:10" ht="12" customHeight="1" x14ac:dyDescent="0.2">
      <c r="A24" s="24" t="s">
        <v>54</v>
      </c>
      <c r="B24" s="13">
        <v>0.75</v>
      </c>
      <c r="C24" s="13" t="s">
        <v>53</v>
      </c>
      <c r="D24" s="13"/>
      <c r="E24" s="21"/>
      <c r="F24" s="25">
        <f>1155*0.75</f>
        <v>866.25</v>
      </c>
      <c r="G24" s="15">
        <f t="shared" si="3"/>
        <v>433.125</v>
      </c>
      <c r="H24" s="15">
        <f t="shared" si="4"/>
        <v>433.125</v>
      </c>
      <c r="I24" s="15">
        <f t="shared" si="5"/>
        <v>1732.5</v>
      </c>
      <c r="J24" s="17">
        <f>I24*12</f>
        <v>20790</v>
      </c>
    </row>
    <row r="25" spans="1:10" x14ac:dyDescent="0.2">
      <c r="A25" s="24" t="s">
        <v>52</v>
      </c>
      <c r="B25" s="13">
        <v>1</v>
      </c>
      <c r="C25" s="13" t="s">
        <v>51</v>
      </c>
      <c r="D25" s="13"/>
      <c r="E25" s="21"/>
      <c r="F25" s="23">
        <v>1155</v>
      </c>
      <c r="G25" s="15">
        <f t="shared" si="3"/>
        <v>577.5</v>
      </c>
      <c r="H25" s="15">
        <f t="shared" si="4"/>
        <v>577.5</v>
      </c>
      <c r="I25" s="15">
        <f t="shared" si="5"/>
        <v>2310</v>
      </c>
      <c r="J25" s="17">
        <f>I25*12</f>
        <v>27720</v>
      </c>
    </row>
    <row r="26" spans="1:10" x14ac:dyDescent="0.2">
      <c r="A26" s="24" t="s">
        <v>50</v>
      </c>
      <c r="B26" s="13">
        <v>1</v>
      </c>
      <c r="C26" s="13" t="s">
        <v>49</v>
      </c>
      <c r="D26" s="13"/>
      <c r="E26" s="21"/>
      <c r="F26" s="23">
        <v>725</v>
      </c>
      <c r="G26" s="15">
        <f t="shared" si="3"/>
        <v>362.5</v>
      </c>
      <c r="H26" s="15">
        <f t="shared" si="4"/>
        <v>362.5</v>
      </c>
      <c r="I26" s="15">
        <f t="shared" si="5"/>
        <v>1450</v>
      </c>
      <c r="J26" s="17">
        <f>I26*2</f>
        <v>2900</v>
      </c>
    </row>
    <row r="27" spans="1:10" ht="15" customHeight="1" x14ac:dyDescent="0.2">
      <c r="A27" s="24" t="s">
        <v>48</v>
      </c>
      <c r="B27" s="13"/>
      <c r="C27" s="13"/>
      <c r="D27" s="13"/>
      <c r="E27" s="21"/>
      <c r="F27" s="23">
        <v>1155</v>
      </c>
      <c r="G27" s="15">
        <f t="shared" si="3"/>
        <v>577.5</v>
      </c>
      <c r="H27" s="15">
        <f t="shared" si="4"/>
        <v>577.5</v>
      </c>
      <c r="I27" s="15">
        <f t="shared" si="5"/>
        <v>2310</v>
      </c>
      <c r="J27" s="17">
        <f>I27*10</f>
        <v>23100</v>
      </c>
    </row>
    <row r="28" spans="1:10" x14ac:dyDescent="0.2">
      <c r="A28" s="24" t="s">
        <v>46</v>
      </c>
      <c r="B28" s="13">
        <v>1</v>
      </c>
      <c r="C28" s="13" t="s">
        <v>47</v>
      </c>
      <c r="D28" s="13"/>
      <c r="E28" s="21"/>
      <c r="F28" s="23">
        <v>725</v>
      </c>
      <c r="G28" s="15">
        <f t="shared" si="3"/>
        <v>362.5</v>
      </c>
      <c r="H28" s="15">
        <f t="shared" si="4"/>
        <v>362.5</v>
      </c>
      <c r="I28" s="15">
        <f t="shared" si="5"/>
        <v>1450</v>
      </c>
      <c r="J28" s="17">
        <f>I28*6</f>
        <v>8700</v>
      </c>
    </row>
    <row r="29" spans="1:10" x14ac:dyDescent="0.2">
      <c r="A29" s="24" t="s">
        <v>46</v>
      </c>
      <c r="B29" s="13"/>
      <c r="C29" s="13"/>
      <c r="D29" s="13"/>
      <c r="E29" s="21"/>
      <c r="F29" s="23">
        <v>1155</v>
      </c>
      <c r="G29" s="15">
        <f t="shared" si="3"/>
        <v>577.5</v>
      </c>
      <c r="H29" s="15">
        <f t="shared" si="4"/>
        <v>577.5</v>
      </c>
      <c r="I29" s="15">
        <f t="shared" si="5"/>
        <v>2310</v>
      </c>
      <c r="J29" s="17">
        <f>I29*6</f>
        <v>13860</v>
      </c>
    </row>
    <row r="30" spans="1:10" x14ac:dyDescent="0.2">
      <c r="A30" s="24" t="s">
        <v>45</v>
      </c>
      <c r="B30" s="13">
        <v>1</v>
      </c>
      <c r="C30" s="13" t="s">
        <v>44</v>
      </c>
      <c r="D30" s="13"/>
      <c r="E30" s="21"/>
      <c r="F30" s="23">
        <v>725</v>
      </c>
      <c r="G30" s="15">
        <f t="shared" si="3"/>
        <v>362.5</v>
      </c>
      <c r="H30" s="15">
        <f t="shared" si="4"/>
        <v>362.5</v>
      </c>
      <c r="I30" s="15">
        <f t="shared" si="5"/>
        <v>1450</v>
      </c>
      <c r="J30" s="15">
        <f>I30*12</f>
        <v>17400</v>
      </c>
    </row>
    <row r="31" spans="1:10" x14ac:dyDescent="0.2">
      <c r="A31" s="24" t="s">
        <v>43</v>
      </c>
      <c r="B31" s="13">
        <v>1</v>
      </c>
      <c r="C31" s="13" t="s">
        <v>42</v>
      </c>
      <c r="D31" s="13"/>
      <c r="E31" s="21"/>
      <c r="F31" s="23">
        <v>725</v>
      </c>
      <c r="G31" s="15">
        <f t="shared" si="3"/>
        <v>362.5</v>
      </c>
      <c r="H31" s="15">
        <f t="shared" si="4"/>
        <v>362.5</v>
      </c>
      <c r="I31" s="15">
        <f t="shared" si="5"/>
        <v>1450</v>
      </c>
      <c r="J31" s="15">
        <f>I31*12</f>
        <v>17400</v>
      </c>
    </row>
    <row r="32" spans="1:10" ht="13.5" customHeight="1" x14ac:dyDescent="0.2">
      <c r="A32" s="24" t="s">
        <v>41</v>
      </c>
      <c r="B32" s="22">
        <v>0.75</v>
      </c>
      <c r="C32" s="22" t="s">
        <v>40</v>
      </c>
      <c r="D32" s="22"/>
      <c r="E32" s="22"/>
      <c r="F32" s="23">
        <f>725*0.75</f>
        <v>543.75</v>
      </c>
      <c r="G32" s="15">
        <f t="shared" si="3"/>
        <v>271.875</v>
      </c>
      <c r="H32" s="15">
        <f t="shared" si="4"/>
        <v>271.875</v>
      </c>
      <c r="I32" s="15">
        <f t="shared" si="5"/>
        <v>1087.5</v>
      </c>
      <c r="J32" s="15">
        <f>I32*12</f>
        <v>13050</v>
      </c>
    </row>
    <row r="33" spans="1:10" ht="13.5" hidden="1" customHeight="1" x14ac:dyDescent="0.2">
      <c r="B33" s="22"/>
      <c r="C33" s="22"/>
      <c r="D33" s="22"/>
      <c r="E33" s="22"/>
      <c r="F33" s="20"/>
      <c r="G33" s="15">
        <f t="shared" si="3"/>
        <v>0</v>
      </c>
      <c r="H33" s="15">
        <f t="shared" si="4"/>
        <v>0</v>
      </c>
      <c r="I33" s="15">
        <f t="shared" si="5"/>
        <v>0</v>
      </c>
      <c r="J33" s="15">
        <f>I33*10</f>
        <v>0</v>
      </c>
    </row>
    <row r="34" spans="1:10" ht="13.5" hidden="1" customHeight="1" x14ac:dyDescent="0.2">
      <c r="B34" s="22"/>
      <c r="C34" s="22"/>
      <c r="D34" s="22"/>
      <c r="E34" s="22"/>
      <c r="F34" s="20"/>
      <c r="G34" s="15">
        <f t="shared" si="3"/>
        <v>0</v>
      </c>
      <c r="H34" s="15">
        <f t="shared" si="4"/>
        <v>0</v>
      </c>
      <c r="I34" s="15">
        <f t="shared" si="5"/>
        <v>0</v>
      </c>
      <c r="J34" s="15">
        <f>I34*6</f>
        <v>0</v>
      </c>
    </row>
    <row r="35" spans="1:10" x14ac:dyDescent="0.2">
      <c r="A35" s="13" t="s">
        <v>13</v>
      </c>
      <c r="B35" s="13">
        <f>SUM(B22:B34)</f>
        <v>8.5</v>
      </c>
      <c r="C35" s="13"/>
      <c r="D35" s="13"/>
      <c r="E35" s="13"/>
      <c r="F35" s="15">
        <f>SUM(F22:F34)</f>
        <v>11885</v>
      </c>
      <c r="G35" s="15">
        <f t="shared" si="3"/>
        <v>5942.5</v>
      </c>
      <c r="H35" s="15">
        <f t="shared" si="4"/>
        <v>5942.5</v>
      </c>
      <c r="I35" s="15">
        <f t="shared" si="5"/>
        <v>23770</v>
      </c>
      <c r="J35" s="15">
        <f>SUM(J22:J34)</f>
        <v>243560</v>
      </c>
    </row>
    <row r="36" spans="1:10" x14ac:dyDescent="0.2">
      <c r="A36" s="47" t="s">
        <v>22</v>
      </c>
      <c r="B36" s="48"/>
      <c r="C36" s="48"/>
      <c r="D36" s="48"/>
      <c r="E36" s="48"/>
      <c r="F36" s="48"/>
      <c r="G36" s="48"/>
      <c r="H36" s="48"/>
      <c r="I36" s="49"/>
      <c r="J36" s="15">
        <f>J35*30.2%</f>
        <v>73555.12</v>
      </c>
    </row>
    <row r="37" spans="1:10" s="6" customFormat="1" x14ac:dyDescent="0.2">
      <c r="A37" s="33" t="s">
        <v>21</v>
      </c>
      <c r="B37" s="34"/>
      <c r="C37" s="34"/>
      <c r="D37" s="34"/>
      <c r="E37" s="34"/>
      <c r="F37" s="34"/>
      <c r="G37" s="34"/>
      <c r="H37" s="34"/>
      <c r="I37" s="35"/>
      <c r="J37" s="32">
        <f>SUM(J35:J36)</f>
        <v>317115.12</v>
      </c>
    </row>
    <row r="38" spans="1:10" x14ac:dyDescent="0.2">
      <c r="A38" s="38" t="s">
        <v>5</v>
      </c>
      <c r="B38" s="39"/>
      <c r="C38" s="39"/>
      <c r="D38" s="39"/>
      <c r="E38" s="39"/>
      <c r="F38" s="39"/>
      <c r="G38" s="39"/>
      <c r="H38" s="39"/>
      <c r="I38" s="39"/>
      <c r="J38" s="40"/>
    </row>
    <row r="39" spans="1:10" x14ac:dyDescent="0.2">
      <c r="A39" s="24" t="s">
        <v>39</v>
      </c>
      <c r="B39" s="13">
        <v>1</v>
      </c>
      <c r="C39" s="13" t="s">
        <v>38</v>
      </c>
      <c r="D39" s="13"/>
      <c r="E39" s="21"/>
      <c r="F39" s="23">
        <v>2055</v>
      </c>
      <c r="G39" s="15">
        <f t="shared" ref="G39:G45" si="6">F39*0.5</f>
        <v>1027.5</v>
      </c>
      <c r="H39" s="15">
        <f t="shared" ref="H39:H45" si="7">F39*0.5</f>
        <v>1027.5</v>
      </c>
      <c r="I39" s="15">
        <f t="shared" ref="I39:I45" si="8">SUM(F39:H39)</f>
        <v>4110</v>
      </c>
      <c r="J39" s="15">
        <f t="shared" ref="J39:J45" si="9">I39*12</f>
        <v>49320</v>
      </c>
    </row>
    <row r="40" spans="1:10" x14ac:dyDescent="0.2">
      <c r="A40" s="24" t="s">
        <v>37</v>
      </c>
      <c r="B40" s="13">
        <v>1</v>
      </c>
      <c r="C40" s="13" t="s">
        <v>36</v>
      </c>
      <c r="D40" s="13"/>
      <c r="E40" s="21"/>
      <c r="F40" s="23">
        <v>2055</v>
      </c>
      <c r="G40" s="15">
        <f t="shared" si="6"/>
        <v>1027.5</v>
      </c>
      <c r="H40" s="15">
        <f t="shared" si="7"/>
        <v>1027.5</v>
      </c>
      <c r="I40" s="15">
        <f t="shared" si="8"/>
        <v>4110</v>
      </c>
      <c r="J40" s="15">
        <f t="shared" si="9"/>
        <v>49320</v>
      </c>
    </row>
    <row r="41" spans="1:10" x14ac:dyDescent="0.2">
      <c r="A41" s="24" t="s">
        <v>35</v>
      </c>
      <c r="B41" s="13">
        <v>1</v>
      </c>
      <c r="C41" s="13" t="s">
        <v>34</v>
      </c>
      <c r="D41" s="13"/>
      <c r="E41" s="21"/>
      <c r="F41" s="23">
        <v>1610</v>
      </c>
      <c r="G41" s="15">
        <f t="shared" si="6"/>
        <v>805</v>
      </c>
      <c r="H41" s="15">
        <f t="shared" si="7"/>
        <v>805</v>
      </c>
      <c r="I41" s="15">
        <f t="shared" si="8"/>
        <v>3220</v>
      </c>
      <c r="J41" s="15">
        <f t="shared" si="9"/>
        <v>38640</v>
      </c>
    </row>
    <row r="42" spans="1:10" x14ac:dyDescent="0.2">
      <c r="A42" s="24" t="s">
        <v>33</v>
      </c>
      <c r="B42" s="13">
        <v>1</v>
      </c>
      <c r="C42" s="13" t="s">
        <v>32</v>
      </c>
      <c r="D42" s="13"/>
      <c r="E42" s="21"/>
      <c r="F42" s="23">
        <v>2055</v>
      </c>
      <c r="G42" s="15">
        <f t="shared" si="6"/>
        <v>1027.5</v>
      </c>
      <c r="H42" s="15">
        <f t="shared" si="7"/>
        <v>1027.5</v>
      </c>
      <c r="I42" s="15">
        <f t="shared" si="8"/>
        <v>4110</v>
      </c>
      <c r="J42" s="15">
        <f t="shared" si="9"/>
        <v>49320</v>
      </c>
    </row>
    <row r="43" spans="1:10" x14ac:dyDescent="0.2">
      <c r="A43" s="24" t="s">
        <v>31</v>
      </c>
      <c r="B43" s="13">
        <v>1</v>
      </c>
      <c r="C43" s="13" t="s">
        <v>30</v>
      </c>
      <c r="D43" s="13"/>
      <c r="E43" s="21"/>
      <c r="F43" s="23">
        <v>725</v>
      </c>
      <c r="G43" s="15">
        <f t="shared" si="6"/>
        <v>362.5</v>
      </c>
      <c r="H43" s="15">
        <f t="shared" si="7"/>
        <v>362.5</v>
      </c>
      <c r="I43" s="15">
        <f t="shared" si="8"/>
        <v>1450</v>
      </c>
      <c r="J43" s="15">
        <f t="shared" si="9"/>
        <v>17400</v>
      </c>
    </row>
    <row r="44" spans="1:10" hidden="1" x14ac:dyDescent="0.2">
      <c r="A44" s="13"/>
      <c r="B44" s="13"/>
      <c r="C44" s="13"/>
      <c r="D44" s="13"/>
      <c r="E44" s="21"/>
      <c r="F44" s="15"/>
      <c r="G44" s="15">
        <f t="shared" si="6"/>
        <v>0</v>
      </c>
      <c r="H44" s="15">
        <f t="shared" si="7"/>
        <v>0</v>
      </c>
      <c r="I44" s="15">
        <f t="shared" si="8"/>
        <v>0</v>
      </c>
      <c r="J44" s="15">
        <f t="shared" si="9"/>
        <v>0</v>
      </c>
    </row>
    <row r="45" spans="1:10" x14ac:dyDescent="0.2">
      <c r="A45" s="22" t="s">
        <v>13</v>
      </c>
      <c r="B45" s="22">
        <f>SUM(B39:B44)</f>
        <v>5</v>
      </c>
      <c r="C45" s="22"/>
      <c r="D45" s="22"/>
      <c r="E45" s="21"/>
      <c r="F45" s="20">
        <f>SUM(F39:F44)</f>
        <v>8500</v>
      </c>
      <c r="G45" s="20">
        <f t="shared" si="6"/>
        <v>4250</v>
      </c>
      <c r="H45" s="20">
        <f t="shared" si="7"/>
        <v>4250</v>
      </c>
      <c r="I45" s="20">
        <f t="shared" si="8"/>
        <v>17000</v>
      </c>
      <c r="J45" s="15">
        <f t="shared" si="9"/>
        <v>204000</v>
      </c>
    </row>
    <row r="46" spans="1:10" x14ac:dyDescent="0.2">
      <c r="A46" s="47" t="s">
        <v>22</v>
      </c>
      <c r="B46" s="48"/>
      <c r="C46" s="48"/>
      <c r="D46" s="48"/>
      <c r="E46" s="48"/>
      <c r="F46" s="48"/>
      <c r="G46" s="48"/>
      <c r="H46" s="48"/>
      <c r="I46" s="49"/>
      <c r="J46" s="15">
        <f>J45*30.2%</f>
        <v>61608</v>
      </c>
    </row>
    <row r="47" spans="1:10" x14ac:dyDescent="0.2">
      <c r="A47" s="33" t="s">
        <v>29</v>
      </c>
      <c r="B47" s="34"/>
      <c r="C47" s="34"/>
      <c r="D47" s="34"/>
      <c r="E47" s="34"/>
      <c r="F47" s="34"/>
      <c r="G47" s="34"/>
      <c r="H47" s="34"/>
      <c r="I47" s="35"/>
      <c r="J47" s="32">
        <f>SUM(J45:J46)</f>
        <v>265608</v>
      </c>
    </row>
    <row r="48" spans="1:10" x14ac:dyDescent="0.2">
      <c r="A48" s="38" t="s">
        <v>4</v>
      </c>
      <c r="B48" s="39"/>
      <c r="C48" s="39"/>
      <c r="D48" s="39"/>
      <c r="E48" s="39"/>
      <c r="F48" s="39"/>
      <c r="G48" s="39"/>
      <c r="H48" s="39"/>
      <c r="I48" s="39"/>
      <c r="J48" s="40"/>
    </row>
    <row r="49" spans="1:10" s="16" customFormat="1" x14ac:dyDescent="0.2">
      <c r="A49" s="19" t="s">
        <v>28</v>
      </c>
      <c r="B49" s="19">
        <v>1</v>
      </c>
      <c r="C49" s="18" t="s">
        <v>27</v>
      </c>
      <c r="D49" s="19"/>
      <c r="E49" s="18"/>
      <c r="F49" s="17">
        <v>2055</v>
      </c>
      <c r="G49" s="17">
        <f>F49*0.5</f>
        <v>1027.5</v>
      </c>
      <c r="H49" s="17">
        <f>F49*0.5</f>
        <v>1027.5</v>
      </c>
      <c r="I49" s="17">
        <f>SUM(F49:H49)</f>
        <v>4110</v>
      </c>
      <c r="J49" s="17">
        <f>I49*12</f>
        <v>49320</v>
      </c>
    </row>
    <row r="50" spans="1:10" s="16" customFormat="1" x14ac:dyDescent="0.2">
      <c r="A50" s="19" t="s">
        <v>26</v>
      </c>
      <c r="B50" s="19">
        <v>0.5</v>
      </c>
      <c r="C50" s="18" t="s">
        <v>25</v>
      </c>
      <c r="D50" s="19"/>
      <c r="E50" s="18"/>
      <c r="F50" s="17">
        <f>2055*B50</f>
        <v>1027.5</v>
      </c>
      <c r="G50" s="17">
        <f>F50*0.5</f>
        <v>513.75</v>
      </c>
      <c r="H50" s="17">
        <f>F50*0.5</f>
        <v>513.75</v>
      </c>
      <c r="I50" s="17">
        <f>SUM(F50:H50)</f>
        <v>2055</v>
      </c>
      <c r="J50" s="17">
        <f>I50*12</f>
        <v>24660</v>
      </c>
    </row>
    <row r="51" spans="1:10" s="16" customFormat="1" x14ac:dyDescent="0.2">
      <c r="A51" s="19" t="s">
        <v>24</v>
      </c>
      <c r="B51" s="19">
        <v>0.25</v>
      </c>
      <c r="C51" s="18" t="s">
        <v>23</v>
      </c>
      <c r="D51" s="19"/>
      <c r="E51" s="18"/>
      <c r="F51" s="17">
        <f>725*B51</f>
        <v>181.25</v>
      </c>
      <c r="G51" s="17">
        <f>F51*0.5</f>
        <v>90.625</v>
      </c>
      <c r="H51" s="17">
        <f>F51*0.5</f>
        <v>90.625</v>
      </c>
      <c r="I51" s="17">
        <f>SUM(F51:H51)</f>
        <v>362.5</v>
      </c>
      <c r="J51" s="17">
        <f>I51*12</f>
        <v>4350</v>
      </c>
    </row>
    <row r="52" spans="1:10" s="16" customFormat="1" x14ac:dyDescent="0.2">
      <c r="A52" s="19" t="s">
        <v>13</v>
      </c>
      <c r="B52" s="19">
        <f>SUM(B49:B51)</f>
        <v>1.75</v>
      </c>
      <c r="C52" s="19"/>
      <c r="D52" s="19"/>
      <c r="E52" s="18"/>
      <c r="F52" s="17">
        <f>SUM(F49:F51)</f>
        <v>3263.75</v>
      </c>
      <c r="G52" s="17">
        <f>SUM(G49:G51)</f>
        <v>1631.875</v>
      </c>
      <c r="H52" s="17">
        <f>SUM(H49:H51)</f>
        <v>1631.875</v>
      </c>
      <c r="I52" s="17">
        <f>SUM(I49:I51)</f>
        <v>6527.5</v>
      </c>
      <c r="J52" s="17">
        <f>SUM(J49:J51)</f>
        <v>78330</v>
      </c>
    </row>
    <row r="53" spans="1:10" x14ac:dyDescent="0.2">
      <c r="A53" s="47" t="s">
        <v>22</v>
      </c>
      <c r="B53" s="48"/>
      <c r="C53" s="48"/>
      <c r="D53" s="48"/>
      <c r="E53" s="48"/>
      <c r="F53" s="48"/>
      <c r="G53" s="48"/>
      <c r="H53" s="48"/>
      <c r="I53" s="49"/>
      <c r="J53" s="15">
        <f>J52*30.2%</f>
        <v>23655.66</v>
      </c>
    </row>
    <row r="54" spans="1:10" s="6" customFormat="1" x14ac:dyDescent="0.2">
      <c r="A54" s="33" t="s">
        <v>21</v>
      </c>
      <c r="B54" s="34"/>
      <c r="C54" s="34"/>
      <c r="D54" s="34"/>
      <c r="E54" s="34"/>
      <c r="F54" s="34"/>
      <c r="G54" s="34"/>
      <c r="H54" s="34"/>
      <c r="I54" s="35"/>
      <c r="J54" s="32">
        <f>J52+J53</f>
        <v>101985.66</v>
      </c>
    </row>
    <row r="55" spans="1:10" ht="10.9" customHeight="1" x14ac:dyDescent="0.2">
      <c r="A55" s="41"/>
      <c r="B55" s="42"/>
      <c r="C55" s="42"/>
      <c r="D55" s="42"/>
      <c r="E55" s="42"/>
      <c r="F55" s="42"/>
      <c r="G55" s="42"/>
      <c r="H55" s="42"/>
      <c r="I55" s="42"/>
      <c r="J55" s="43"/>
    </row>
    <row r="56" spans="1:10" s="6" customFormat="1" x14ac:dyDescent="0.2">
      <c r="A56" s="33" t="s">
        <v>20</v>
      </c>
      <c r="B56" s="34"/>
      <c r="C56" s="34"/>
      <c r="D56" s="34"/>
      <c r="E56" s="34"/>
      <c r="F56" s="34"/>
      <c r="G56" s="34"/>
      <c r="H56" s="34"/>
      <c r="I56" s="35"/>
      <c r="J56" s="14">
        <f>J20+J37+J47+J54</f>
        <v>1090896.324</v>
      </c>
    </row>
    <row r="57" spans="1:10" hidden="1" x14ac:dyDescent="0.2">
      <c r="A57" s="13"/>
      <c r="B57" s="13"/>
      <c r="C57" s="13"/>
      <c r="D57" s="13"/>
      <c r="E57" s="13"/>
      <c r="F57" s="12"/>
      <c r="G57" s="12"/>
      <c r="H57" s="12"/>
      <c r="I57" s="12"/>
      <c r="J57" s="12"/>
    </row>
    <row r="59" spans="1:10" ht="1.5" customHeight="1" x14ac:dyDescent="0.2"/>
    <row r="60" spans="1:10" hidden="1" x14ac:dyDescent="0.2">
      <c r="A60" s="6" t="s">
        <v>19</v>
      </c>
    </row>
    <row r="61" spans="1:10" hidden="1" x14ac:dyDescent="0.2"/>
    <row r="62" spans="1:10" hidden="1" x14ac:dyDescent="0.2">
      <c r="A62" t="s">
        <v>7</v>
      </c>
      <c r="C62" t="s">
        <v>18</v>
      </c>
    </row>
    <row r="63" spans="1:10" ht="5.25" hidden="1" customHeight="1" x14ac:dyDescent="0.2"/>
    <row r="64" spans="1:10" hidden="1" x14ac:dyDescent="0.2">
      <c r="A64" t="s">
        <v>6</v>
      </c>
      <c r="C64" t="s">
        <v>17</v>
      </c>
    </row>
    <row r="65" spans="1:3" hidden="1" x14ac:dyDescent="0.2"/>
    <row r="66" spans="1:3" hidden="1" x14ac:dyDescent="0.2">
      <c r="A66" t="s">
        <v>5</v>
      </c>
      <c r="C66" t="s">
        <v>16</v>
      </c>
    </row>
    <row r="67" spans="1:3" hidden="1" x14ac:dyDescent="0.2"/>
    <row r="68" spans="1:3" hidden="1" x14ac:dyDescent="0.2">
      <c r="A68" t="s">
        <v>4</v>
      </c>
      <c r="C68" t="s">
        <v>15</v>
      </c>
    </row>
    <row r="69" spans="1:3" hidden="1" x14ac:dyDescent="0.2"/>
    <row r="70" spans="1:3" hidden="1" x14ac:dyDescent="0.2">
      <c r="A70" t="s">
        <v>3</v>
      </c>
      <c r="C70" t="s">
        <v>14</v>
      </c>
    </row>
    <row r="71" spans="1:3" hidden="1" x14ac:dyDescent="0.2"/>
    <row r="72" spans="1:3" hidden="1" x14ac:dyDescent="0.2">
      <c r="A72" t="s">
        <v>13</v>
      </c>
      <c r="C72" s="11" t="s">
        <v>12</v>
      </c>
    </row>
    <row r="73" spans="1:3" hidden="1" x14ac:dyDescent="0.2"/>
    <row r="74" spans="1:3" ht="0.75" hidden="1" customHeight="1" x14ac:dyDescent="0.2"/>
    <row r="75" spans="1:3" hidden="1" x14ac:dyDescent="0.2"/>
    <row r="76" spans="1:3" hidden="1" x14ac:dyDescent="0.2"/>
    <row r="77" spans="1:3" hidden="1" x14ac:dyDescent="0.2"/>
    <row r="78" spans="1:3" hidden="1" x14ac:dyDescent="0.2"/>
    <row r="79" spans="1:3" hidden="1" x14ac:dyDescent="0.2"/>
    <row r="80" spans="1:3" hidden="1" x14ac:dyDescent="0.2"/>
    <row r="81" spans="1:11" hidden="1" x14ac:dyDescent="0.2"/>
    <row r="82" spans="1:11" ht="30.75" hidden="1" customHeight="1" x14ac:dyDescent="0.2">
      <c r="A82" s="37" t="s">
        <v>11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</row>
    <row r="83" spans="1:11" ht="13.5" hidden="1" customHeight="1" x14ac:dyDescent="0.2">
      <c r="A83" s="8"/>
      <c r="B83" s="8"/>
      <c r="C83" s="10" t="s">
        <v>10</v>
      </c>
      <c r="D83" s="10"/>
      <c r="E83" s="10" t="s">
        <v>9</v>
      </c>
      <c r="F83" s="8"/>
      <c r="G83" s="8"/>
      <c r="H83" s="8"/>
      <c r="I83" s="8"/>
      <c r="J83" s="8"/>
      <c r="K83" s="8"/>
    </row>
    <row r="84" spans="1:11" ht="12.75" hidden="1" customHeight="1" x14ac:dyDescent="0.2">
      <c r="A84" s="8" t="s">
        <v>8</v>
      </c>
      <c r="B84" s="8"/>
      <c r="C84" s="9">
        <f>SUM(C85:C88)</f>
        <v>1621300</v>
      </c>
      <c r="D84" s="9"/>
      <c r="E84" s="9">
        <f>SUM(E85:E88)</f>
        <v>1678500</v>
      </c>
      <c r="F84" s="8"/>
      <c r="G84" s="8"/>
      <c r="H84" s="8"/>
      <c r="I84" s="8"/>
      <c r="J84" s="8"/>
      <c r="K84" s="8"/>
    </row>
    <row r="85" spans="1:11" hidden="1" x14ac:dyDescent="0.2">
      <c r="A85" t="s">
        <v>7</v>
      </c>
      <c r="C85" s="2">
        <v>570200</v>
      </c>
      <c r="E85" s="3">
        <v>603000</v>
      </c>
    </row>
    <row r="86" spans="1:11" hidden="1" x14ac:dyDescent="0.2">
      <c r="A86" t="s">
        <v>6</v>
      </c>
      <c r="C86" s="2">
        <v>481300</v>
      </c>
      <c r="E86" s="3">
        <v>495000</v>
      </c>
    </row>
    <row r="87" spans="1:11" hidden="1" x14ac:dyDescent="0.2">
      <c r="A87" t="s">
        <v>5</v>
      </c>
      <c r="C87" s="2">
        <v>378800</v>
      </c>
      <c r="E87" s="3">
        <v>389500</v>
      </c>
    </row>
    <row r="88" spans="1:11" hidden="1" x14ac:dyDescent="0.2">
      <c r="A88" t="s">
        <v>4</v>
      </c>
      <c r="C88" s="2">
        <v>191000</v>
      </c>
      <c r="E88" s="3">
        <v>191000</v>
      </c>
    </row>
    <row r="89" spans="1:11" hidden="1" x14ac:dyDescent="0.2">
      <c r="C89" s="2"/>
      <c r="E89" s="3"/>
    </row>
    <row r="90" spans="1:11" hidden="1" x14ac:dyDescent="0.2">
      <c r="A90" s="7" t="s">
        <v>3</v>
      </c>
      <c r="B90" s="6"/>
      <c r="C90" s="5">
        <v>354300</v>
      </c>
      <c r="E90" s="4">
        <v>354300</v>
      </c>
    </row>
    <row r="91" spans="1:11" hidden="1" x14ac:dyDescent="0.2">
      <c r="C91" s="2"/>
    </row>
    <row r="92" spans="1:11" hidden="1" x14ac:dyDescent="0.2">
      <c r="A92" t="s">
        <v>2</v>
      </c>
      <c r="C92" s="2">
        <f>C84+C90</f>
        <v>1975600</v>
      </c>
      <c r="E92" s="3">
        <f>E84+E90</f>
        <v>2032800</v>
      </c>
    </row>
    <row r="93" spans="1:11" hidden="1" x14ac:dyDescent="0.2">
      <c r="A93" t="s">
        <v>1</v>
      </c>
      <c r="C93" s="2">
        <v>2216600</v>
      </c>
      <c r="E93">
        <v>2216600</v>
      </c>
    </row>
    <row r="94" spans="1:11" hidden="1" x14ac:dyDescent="0.2">
      <c r="A94" t="s">
        <v>0</v>
      </c>
      <c r="C94" s="2">
        <f>C93-C92</f>
        <v>241000</v>
      </c>
      <c r="E94" s="3">
        <f>E93-E92</f>
        <v>183800</v>
      </c>
    </row>
    <row r="95" spans="1:11" hidden="1" x14ac:dyDescent="0.2">
      <c r="C95" s="2"/>
    </row>
    <row r="96" spans="1:11" ht="22.5" customHeight="1" x14ac:dyDescent="0.2">
      <c r="A96" s="1"/>
      <c r="B96" s="1"/>
      <c r="C96" s="1"/>
      <c r="D96" s="1"/>
      <c r="E96" s="1"/>
      <c r="F96" s="36"/>
      <c r="G96" s="36"/>
      <c r="H96" s="1"/>
      <c r="I96" s="1"/>
      <c r="J96" s="1"/>
    </row>
  </sheetData>
  <mergeCells count="17">
    <mergeCell ref="A1:J1"/>
    <mergeCell ref="A4:J4"/>
    <mergeCell ref="A19:I19"/>
    <mergeCell ref="A20:I20"/>
    <mergeCell ref="A38:J38"/>
    <mergeCell ref="A21:J21"/>
    <mergeCell ref="A36:I36"/>
    <mergeCell ref="A37:I37"/>
    <mergeCell ref="F96:G96"/>
    <mergeCell ref="A82:K82"/>
    <mergeCell ref="A48:J48"/>
    <mergeCell ref="A54:I54"/>
    <mergeCell ref="A55:J55"/>
    <mergeCell ref="A56:I56"/>
    <mergeCell ref="A53:I53"/>
    <mergeCell ref="A46:I46"/>
    <mergeCell ref="A47:I47"/>
  </mergeCells>
  <pageMargins left="0.67" right="0.26" top="0.59" bottom="0.68" header="0.23" footer="0.16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</dc:creator>
  <cp:lastModifiedBy>budget2</cp:lastModifiedBy>
  <cp:lastPrinted>2018-11-13T12:23:06Z</cp:lastPrinted>
  <dcterms:created xsi:type="dcterms:W3CDTF">2018-11-13T12:23:02Z</dcterms:created>
  <dcterms:modified xsi:type="dcterms:W3CDTF">2018-11-13T12:30:49Z</dcterms:modified>
</cp:coreProperties>
</file>